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F:\GRP\FONDOS\Fondo FEDER\IIFF Prestamos Participativos FEDER\Normativa\Normas y Convocatoria 2022\Modificaciones Web para linea Participativo 2022\Descargas actual\"/>
    </mc:Choice>
  </mc:AlternateContent>
  <xr:revisionPtr revIDLastSave="0" documentId="13_ncr:1_{2742810A-79F1-4E99-99E0-72D0E27236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vocatoria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HWurVj29L0TyZVnqKR7PD+GRhYw=="/>
    </ext>
  </extLst>
</workbook>
</file>

<file path=xl/calcChain.xml><?xml version="1.0" encoding="utf-8"?>
<calcChain xmlns="http://schemas.openxmlformats.org/spreadsheetml/2006/main">
  <c r="G8" i="1" l="1"/>
  <c r="G14" i="1" s="1"/>
  <c r="K39" i="1"/>
  <c r="K38" i="1"/>
  <c r="K37" i="1"/>
  <c r="K36" i="1"/>
  <c r="K30" i="1"/>
  <c r="K26" i="1"/>
  <c r="K24" i="1"/>
  <c r="K22" i="1"/>
  <c r="J34" i="1" l="1"/>
  <c r="L20" i="1"/>
  <c r="G41" i="1"/>
  <c r="K46" i="1" l="1"/>
  <c r="K45" i="1"/>
  <c r="K44" i="1"/>
  <c r="K43" i="1"/>
  <c r="J41" i="1" l="1"/>
  <c r="L32" i="1" s="1"/>
  <c r="L48" i="1" s="1"/>
  <c r="G50" i="1" s="1"/>
  <c r="I50" i="1" s="1"/>
</calcChain>
</file>

<file path=xl/sharedStrings.xml><?xml version="1.0" encoding="utf-8"?>
<sst xmlns="http://schemas.openxmlformats.org/spreadsheetml/2006/main" count="64" uniqueCount="58">
  <si>
    <t>Instrucciones:</t>
  </si>
  <si>
    <t>A</t>
  </si>
  <si>
    <t xml:space="preserve">IMPORTE MAXIMO PRÉSTAMO PARTICIPATIVO  : </t>
  </si>
  <si>
    <t>(Según condiciones Línea)</t>
  </si>
  <si>
    <t>Solo son editables las celdas con fondo azul</t>
  </si>
  <si>
    <t>B</t>
  </si>
  <si>
    <t xml:space="preserve">FINANCIACIÓN INVERSORES PRIVADOS : </t>
  </si>
  <si>
    <t>Rellenar con importes o "Si" o "No"</t>
  </si>
  <si>
    <t>C</t>
  </si>
  <si>
    <t xml:space="preserve">De los cuales provienen de accionistas actuales  : </t>
  </si>
  <si>
    <t xml:space="preserve">Empresa de menos de tres años de antigüedad :  </t>
  </si>
  <si>
    <t>No</t>
  </si>
  <si>
    <t xml:space="preserve">FINANCIACIÓN INVERSORES PRIVADOS INDEPENDIENTES : </t>
  </si>
  <si>
    <t>D</t>
  </si>
  <si>
    <t xml:space="preserve">Rondas de financiación con una antigüedad superior a los 6 meses : </t>
  </si>
  <si>
    <t>E</t>
  </si>
  <si>
    <t xml:space="preserve">Rondas de Financiación provenientes de FCR en los que participa el IVF : </t>
  </si>
  <si>
    <t>F</t>
  </si>
  <si>
    <t xml:space="preserve">FINANC. INVERSORES PRIVADOS INDEPENDIENTES COMPUTABLE : </t>
  </si>
  <si>
    <t>Calculo del Porcentaje de coinversión del IVF respecto a la aportación Privada</t>
  </si>
  <si>
    <t>G</t>
  </si>
  <si>
    <t>Porcentaje Inicial de Coinversión del IF con respecto a inversión Privada :</t>
  </si>
  <si>
    <t>H</t>
  </si>
  <si>
    <t>Incremento del Porcentaje de Inversión del IF cuando si se da alguna de las siguientes circunstancias (son acumulativas)</t>
  </si>
  <si>
    <t>H1</t>
  </si>
  <si>
    <r>
      <rPr>
        <sz val="10"/>
        <color theme="1"/>
        <rFont val="Arial"/>
        <family val="2"/>
      </rPr>
      <t xml:space="preserve">Por la Acreditación de Pyme Innovadora, según los requisitos establecidas en la línea </t>
    </r>
    <r>
      <rPr>
        <b/>
        <sz val="10"/>
        <color theme="1"/>
        <rFont val="Arial"/>
        <family val="2"/>
      </rPr>
      <t>[50%]</t>
    </r>
  </si>
  <si>
    <t>H2</t>
  </si>
  <si>
    <r>
      <rPr>
        <sz val="10"/>
        <color theme="1"/>
        <rFont val="Arial"/>
        <family val="2"/>
      </rPr>
      <t xml:space="preserve">Cuando el provenga de una colaboración de transferencia de conocimiento, según los requisitos establecidos en la línea </t>
    </r>
    <r>
      <rPr>
        <b/>
        <sz val="10"/>
        <color theme="1"/>
        <rFont val="Arial"/>
        <family val="2"/>
      </rPr>
      <t>[25%]</t>
    </r>
  </si>
  <si>
    <t>H3</t>
  </si>
  <si>
    <t>Proyectos que hayan superado alguna de las fases de las convocatorias del Instrumento Pyme H2020</t>
  </si>
  <si>
    <t>Fase I :</t>
  </si>
  <si>
    <t xml:space="preserve">Fase II : </t>
  </si>
  <si>
    <t>(No acumulativos entre sí)</t>
  </si>
  <si>
    <t>Fase II :</t>
  </si>
  <si>
    <t>H4</t>
  </si>
  <si>
    <r>
      <rPr>
        <sz val="10"/>
        <color theme="1"/>
        <rFont val="Arial"/>
        <family val="2"/>
      </rPr>
      <t xml:space="preserve">Proyectos que cuenten con un informe favorable del AVI que acredite su carácter innovador </t>
    </r>
    <r>
      <rPr>
        <b/>
        <sz val="10"/>
        <color theme="1"/>
        <rFont val="Arial"/>
        <family val="2"/>
      </rPr>
      <t>[25%]</t>
    </r>
  </si>
  <si>
    <t>I</t>
  </si>
  <si>
    <t>Porcentaje de Conversión máxima del IF respecto al importe de la inversión privada en la empresa en función de:</t>
  </si>
  <si>
    <t xml:space="preserve">Mínimo [ I1 ; I2 ] :  </t>
  </si>
  <si>
    <t>I1</t>
  </si>
  <si>
    <t xml:space="preserve">Volumen de facturación últimos 12 meses : </t>
  </si>
  <si>
    <t>(%) Máx.</t>
  </si>
  <si>
    <t>Si el volumen de facturación en los últimos 12 meses es inferior a 200.000 euros</t>
  </si>
  <si>
    <t>Si el volumen de facturación en los últimos 12 meses es igual o superior a 200.000€ e inferior a 500.000€</t>
  </si>
  <si>
    <t>Si el volumen de facturación en los últimos 12 meses es igual o superior a 500.000€ e inferior a 750.000€</t>
  </si>
  <si>
    <t>Si el volumen de facturación en los últimos 12 meses es igual o superior a 750.000 euros</t>
  </si>
  <si>
    <t>I2</t>
  </si>
  <si>
    <t xml:space="preserve">Ronda de financiación computable : </t>
  </si>
  <si>
    <t>Si el importe de la ronda de financiación computable es inferior a 150.000€</t>
  </si>
  <si>
    <t>Si el importe de la ronda de financiación computable es superior o igual a 150.000€ e inferior a 250.000€</t>
  </si>
  <si>
    <t>Si el importe de la ronda de financiación computable es superior o igual a 250.000€ e inferior a 350.000€</t>
  </si>
  <si>
    <t>Si el importe de la ronda de financiación computable es superior o igual a 350.000€</t>
  </si>
  <si>
    <t>J</t>
  </si>
  <si>
    <t>Porcentaje de Coinversión del IF respecto de la Inversión privada computable resultante.</t>
  </si>
  <si>
    <r>
      <rPr>
        <b/>
        <sz val="10"/>
        <color theme="1"/>
        <rFont val="Arial"/>
        <family val="2"/>
      </rPr>
      <t xml:space="preserve">Min [ G + H ; I </t>
    </r>
    <r>
      <rPr>
        <sz val="10"/>
        <color theme="1"/>
        <rFont val="Arial"/>
        <family val="2"/>
      </rPr>
      <t>(salvo en los proyectos H2)</t>
    </r>
    <r>
      <rPr>
        <b/>
        <sz val="10"/>
        <color theme="1"/>
        <rFont val="Arial"/>
        <family val="2"/>
      </rPr>
      <t xml:space="preserve"> ] : </t>
    </r>
  </si>
  <si>
    <t xml:space="preserve">IMPORTE PRÉSTAMO PARTICIPATIVO RESULTANTES : </t>
  </si>
  <si>
    <t xml:space="preserve">   Min [ A ; F x J ]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</si>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</sst>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"/>
  </numFmts>
  <fonts count="7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FF"/>
        <bgColor rgb="FFCCFFFF"/>
      </patternFill>
    </fill>
    <fill>
      <patternFill patternType="solid">
        <fgColor rgb="FFFEF2CB"/>
        <bgColor rgb="FFFEF2CB"/>
      </patternFill>
    </fill>
    <fill>
      <patternFill patternType="solid">
        <fgColor theme="0"/>
        <bgColor theme="0"/>
      </patternFill>
    </fill>
  </fills>
  <borders count="31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2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Alignment="1" applyProtection="1">
      <alignment horizontal="right"/>
    </xf>
    <xf numFmtId="164" fontId="2" fillId="2" borderId="6" xfId="0" applyNumberFormat="1" applyFont="1" applyFill="1" applyBorder="1" applyProtection="1"/>
    <xf numFmtId="0" fontId="1" fillId="0" borderId="7" xfId="0" applyFont="1" applyBorder="1" applyProtection="1"/>
    <xf numFmtId="164" fontId="2" fillId="3" borderId="8" xfId="0" applyNumberFormat="1" applyFont="1" applyFill="1" applyBorder="1" applyAlignment="1" applyProtection="1">
      <alignment horizontal="center"/>
    </xf>
    <xf numFmtId="0" fontId="3" fillId="0" borderId="9" xfId="0" applyFont="1" applyBorder="1" applyProtection="1"/>
    <xf numFmtId="0" fontId="3" fillId="0" borderId="10" xfId="0" applyFont="1" applyBorder="1" applyProtection="1"/>
    <xf numFmtId="0" fontId="2" fillId="0" borderId="0" xfId="0" applyFont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3" fillId="0" borderId="12" xfId="0" applyFont="1" applyBorder="1" applyProtection="1"/>
    <xf numFmtId="0" fontId="3" fillId="0" borderId="13" xfId="0" applyFont="1" applyBorder="1" applyProtection="1"/>
    <xf numFmtId="9" fontId="2" fillId="2" borderId="6" xfId="0" applyNumberFormat="1" applyFont="1" applyFill="1" applyBorder="1" applyAlignment="1" applyProtection="1">
      <alignment horizontal="center"/>
    </xf>
    <xf numFmtId="9" fontId="1" fillId="4" borderId="6" xfId="0" applyNumberFormat="1" applyFont="1" applyFill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9" fontId="4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5" fillId="0" borderId="0" xfId="0" applyFont="1" applyProtection="1"/>
    <xf numFmtId="9" fontId="2" fillId="0" borderId="0" xfId="0" applyNumberFormat="1" applyFont="1" applyAlignment="1" applyProtection="1">
      <alignment horizontal="center"/>
    </xf>
    <xf numFmtId="9" fontId="1" fillId="0" borderId="0" xfId="0" applyNumberFormat="1" applyFont="1" applyAlignment="1" applyProtection="1">
      <alignment horizontal="center"/>
    </xf>
    <xf numFmtId="0" fontId="1" fillId="5" borderId="14" xfId="0" applyFont="1" applyFill="1" applyBorder="1" applyProtection="1"/>
    <xf numFmtId="164" fontId="2" fillId="5" borderId="14" xfId="0" applyNumberFormat="1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1" fillId="0" borderId="15" xfId="0" applyFont="1" applyBorder="1" applyProtection="1"/>
    <xf numFmtId="0" fontId="1" fillId="0" borderId="16" xfId="0" applyFont="1" applyBorder="1" applyProtection="1"/>
    <xf numFmtId="0" fontId="1" fillId="0" borderId="17" xfId="0" applyFont="1" applyBorder="1" applyProtection="1"/>
    <xf numFmtId="0" fontId="1" fillId="0" borderId="18" xfId="0" applyFont="1" applyBorder="1" applyProtection="1"/>
    <xf numFmtId="9" fontId="1" fillId="0" borderId="19" xfId="0" applyNumberFormat="1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" fillId="0" borderId="20" xfId="0" applyFont="1" applyBorder="1" applyProtection="1"/>
    <xf numFmtId="0" fontId="1" fillId="0" borderId="21" xfId="0" applyFont="1" applyBorder="1" applyProtection="1"/>
    <xf numFmtId="0" fontId="1" fillId="0" borderId="22" xfId="0" applyFont="1" applyBorder="1" applyProtection="1"/>
    <xf numFmtId="9" fontId="1" fillId="5" borderId="23" xfId="0" applyNumberFormat="1" applyFont="1" applyFill="1" applyBorder="1" applyAlignment="1" applyProtection="1">
      <alignment horizontal="center"/>
    </xf>
    <xf numFmtId="0" fontId="1" fillId="0" borderId="24" xfId="0" applyFont="1" applyBorder="1" applyProtection="1"/>
    <xf numFmtId="0" fontId="1" fillId="0" borderId="25" xfId="0" applyFont="1" applyBorder="1" applyProtection="1"/>
    <xf numFmtId="0" fontId="1" fillId="0" borderId="26" xfId="0" applyFont="1" applyBorder="1" applyProtection="1"/>
    <xf numFmtId="9" fontId="1" fillId="0" borderId="27" xfId="0" applyNumberFormat="1" applyFont="1" applyBorder="1" applyAlignment="1" applyProtection="1">
      <alignment horizontal="center"/>
    </xf>
    <xf numFmtId="164" fontId="2" fillId="0" borderId="6" xfId="0" applyNumberFormat="1" applyFont="1" applyBorder="1" applyProtection="1"/>
    <xf numFmtId="0" fontId="6" fillId="0" borderId="0" xfId="0" applyFont="1" applyProtection="1"/>
    <xf numFmtId="0" fontId="1" fillId="0" borderId="28" xfId="0" applyFont="1" applyBorder="1" applyProtection="1"/>
    <xf numFmtId="0" fontId="1" fillId="0" borderId="29" xfId="0" applyFont="1" applyBorder="1" applyProtection="1"/>
    <xf numFmtId="0" fontId="1" fillId="0" borderId="30" xfId="0" applyFont="1" applyBorder="1" applyProtection="1"/>
    <xf numFmtId="164" fontId="2" fillId="3" borderId="6" xfId="0" applyNumberFormat="1" applyFont="1" applyFill="1" applyBorder="1" applyProtection="1">
      <protection locked="0"/>
    </xf>
    <xf numFmtId="164" fontId="2" fillId="3" borderId="6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workbookViewId="0">
      <selection activeCell="G6" sqref="G6"/>
    </sheetView>
  </sheetViews>
  <sheetFormatPr baseColWidth="10" defaultColWidth="12.5703125" defaultRowHeight="15" customHeight="1" x14ac:dyDescent="0.2"/>
  <cols>
    <col min="1" max="1" width="3.7109375" style="6" customWidth="1"/>
    <col min="2" max="2" width="8.5703125" style="6" customWidth="1"/>
    <col min="3" max="3" width="9.85546875" style="6" customWidth="1"/>
    <col min="4" max="4" width="26" style="6" customWidth="1"/>
    <col min="5" max="5" width="18.7109375" style="6" customWidth="1"/>
    <col min="6" max="6" width="15.5703125" style="6" customWidth="1"/>
    <col min="7" max="7" width="21.28515625" style="6" customWidth="1"/>
    <col min="8" max="8" width="30.140625" style="6" customWidth="1"/>
    <col min="9" max="9" width="13" style="6" customWidth="1"/>
    <col min="10" max="11" width="9" style="6" customWidth="1"/>
    <col min="12" max="12" width="11.42578125" style="6" customWidth="1"/>
    <col min="13" max="13" width="3.28515625" style="6" customWidth="1"/>
    <col min="14" max="14" width="15.42578125" style="6" customWidth="1"/>
    <col min="15" max="17" width="11.42578125" style="6" customWidth="1"/>
    <col min="18" max="26" width="10.5703125" style="6" customWidth="1"/>
    <col min="27" max="16384" width="12.5703125" style="6"/>
  </cols>
  <sheetData>
    <row r="1" spans="1:26" ht="12.7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4" t="s">
        <v>0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2.75" customHeight="1" x14ac:dyDescent="0.2">
      <c r="A2" s="7"/>
      <c r="B2" s="8" t="s">
        <v>1</v>
      </c>
      <c r="C2" s="5"/>
      <c r="D2" s="5"/>
      <c r="E2" s="5"/>
      <c r="F2" s="9" t="s">
        <v>2</v>
      </c>
      <c r="G2" s="10">
        <v>300000</v>
      </c>
      <c r="H2" s="4" t="s">
        <v>3</v>
      </c>
      <c r="I2" s="5"/>
      <c r="J2" s="5"/>
      <c r="K2" s="5"/>
      <c r="L2" s="5"/>
      <c r="M2" s="11"/>
      <c r="N2" s="12" t="s">
        <v>4</v>
      </c>
      <c r="O2" s="13"/>
      <c r="P2" s="13"/>
      <c r="Q2" s="14"/>
      <c r="R2" s="5"/>
      <c r="S2" s="5"/>
      <c r="T2" s="5"/>
      <c r="U2" s="5"/>
      <c r="V2" s="5"/>
      <c r="W2" s="5"/>
      <c r="X2" s="5"/>
      <c r="Y2" s="5"/>
      <c r="Z2" s="5"/>
    </row>
    <row r="3" spans="1:26" ht="4.5" customHeight="1" x14ac:dyDescent="0.2">
      <c r="A3" s="7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1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2.75" customHeight="1" x14ac:dyDescent="0.2">
      <c r="A4" s="7"/>
      <c r="B4" s="8" t="s">
        <v>5</v>
      </c>
      <c r="C4" s="5"/>
      <c r="D4" s="5"/>
      <c r="E4" s="5"/>
      <c r="F4" s="9" t="s">
        <v>6</v>
      </c>
      <c r="G4" s="49">
        <v>300000</v>
      </c>
      <c r="H4" s="5"/>
      <c r="I4" s="5"/>
      <c r="J4" s="5"/>
      <c r="K4" s="5"/>
      <c r="L4" s="5"/>
      <c r="M4" s="11"/>
      <c r="N4" s="12" t="s">
        <v>7</v>
      </c>
      <c r="O4" s="13"/>
      <c r="P4" s="13"/>
      <c r="Q4" s="14"/>
      <c r="R4" s="5"/>
      <c r="S4" s="5"/>
      <c r="T4" s="5"/>
      <c r="U4" s="5"/>
      <c r="V4" s="5"/>
      <c r="W4" s="5"/>
      <c r="X4" s="5"/>
      <c r="Y4" s="5"/>
      <c r="Z4" s="5"/>
    </row>
    <row r="5" spans="1:26" ht="4.5" customHeight="1" x14ac:dyDescent="0.2">
      <c r="A5" s="7"/>
      <c r="B5" s="15"/>
      <c r="C5" s="5"/>
      <c r="D5" s="5"/>
      <c r="E5" s="5"/>
      <c r="F5" s="9"/>
      <c r="G5" s="9"/>
      <c r="H5" s="5"/>
      <c r="I5" s="5"/>
      <c r="J5" s="5"/>
      <c r="K5" s="5"/>
      <c r="L5" s="5"/>
      <c r="M5" s="11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2.75" customHeight="1" x14ac:dyDescent="0.2">
      <c r="A6" s="7"/>
      <c r="B6" s="8" t="s">
        <v>8</v>
      </c>
      <c r="C6" s="5"/>
      <c r="D6" s="5"/>
      <c r="E6" s="5"/>
      <c r="F6" s="9" t="s">
        <v>9</v>
      </c>
      <c r="G6" s="49">
        <v>0</v>
      </c>
      <c r="H6" s="5"/>
      <c r="I6" s="5"/>
      <c r="J6" s="9" t="s">
        <v>10</v>
      </c>
      <c r="K6" s="50" t="s">
        <v>57</v>
      </c>
      <c r="L6" s="5"/>
      <c r="M6" s="11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4.5" customHeight="1" x14ac:dyDescent="0.2">
      <c r="A7" s="7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1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2.75" customHeight="1" x14ac:dyDescent="0.2">
      <c r="A8" s="7"/>
      <c r="B8" s="5"/>
      <c r="C8" s="5"/>
      <c r="D8" s="5"/>
      <c r="E8" s="5"/>
      <c r="F8" s="9" t="s">
        <v>12</v>
      </c>
      <c r="G8" s="10">
        <f>G4-G6*(LEFT(K6,1)="N")</f>
        <v>300000</v>
      </c>
      <c r="H8" s="5"/>
      <c r="I8" s="5"/>
      <c r="J8" s="9"/>
      <c r="K8" s="5"/>
      <c r="L8" s="5"/>
      <c r="M8" s="11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.5" customHeight="1" x14ac:dyDescent="0.2">
      <c r="A9" s="7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1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2.75" customHeight="1" x14ac:dyDescent="0.2">
      <c r="A10" s="7"/>
      <c r="B10" s="8" t="s">
        <v>13</v>
      </c>
      <c r="C10" s="5"/>
      <c r="D10" s="5"/>
      <c r="E10" s="5"/>
      <c r="F10" s="9" t="s">
        <v>14</v>
      </c>
      <c r="G10" s="49">
        <v>0</v>
      </c>
      <c r="H10" s="5"/>
      <c r="I10" s="5"/>
      <c r="J10" s="5"/>
      <c r="K10" s="5"/>
      <c r="L10" s="5"/>
      <c r="M10" s="11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4.5" customHeight="1" x14ac:dyDescent="0.2">
      <c r="A11" s="7"/>
      <c r="B11" s="15"/>
      <c r="C11" s="5"/>
      <c r="D11" s="5"/>
      <c r="E11" s="5"/>
      <c r="F11" s="9"/>
      <c r="G11" s="9">
        <v>0</v>
      </c>
      <c r="H11" s="5"/>
      <c r="I11" s="5"/>
      <c r="J11" s="9"/>
      <c r="K11" s="5"/>
      <c r="L11" s="5"/>
      <c r="M11" s="11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2.75" customHeight="1" x14ac:dyDescent="0.2">
      <c r="A12" s="7"/>
      <c r="B12" s="8" t="s">
        <v>15</v>
      </c>
      <c r="C12" s="5"/>
      <c r="D12" s="5"/>
      <c r="E12" s="5"/>
      <c r="F12" s="9" t="s">
        <v>16</v>
      </c>
      <c r="G12" s="49">
        <v>0</v>
      </c>
      <c r="H12" s="5"/>
      <c r="I12" s="5"/>
      <c r="J12" s="5"/>
      <c r="K12" s="5"/>
      <c r="L12" s="5"/>
      <c r="M12" s="11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4.5" customHeight="1" x14ac:dyDescent="0.2">
      <c r="A13" s="7"/>
      <c r="B13" s="15"/>
      <c r="C13" s="5"/>
      <c r="D13" s="5"/>
      <c r="E13" s="5"/>
      <c r="F13" s="9"/>
      <c r="G13" s="9"/>
      <c r="H13" s="5"/>
      <c r="I13" s="5"/>
      <c r="J13" s="9"/>
      <c r="K13" s="9"/>
      <c r="L13" s="9"/>
      <c r="M13" s="11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2.75" customHeight="1" x14ac:dyDescent="0.2">
      <c r="A14" s="7"/>
      <c r="B14" s="8" t="s">
        <v>17</v>
      </c>
      <c r="C14" s="5"/>
      <c r="D14" s="5"/>
      <c r="E14" s="5"/>
      <c r="F14" s="9" t="s">
        <v>18</v>
      </c>
      <c r="G14" s="10">
        <f>G8-G10-G12</f>
        <v>300000</v>
      </c>
      <c r="H14" s="5"/>
      <c r="I14" s="5"/>
      <c r="J14" s="9"/>
      <c r="K14" s="9"/>
      <c r="L14" s="9"/>
      <c r="M14" s="11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2.75" customHeight="1" x14ac:dyDescent="0.2">
      <c r="A15" s="7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1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2.75" customHeight="1" x14ac:dyDescent="0.2">
      <c r="A16" s="7"/>
      <c r="B16" s="16" t="s">
        <v>19</v>
      </c>
      <c r="C16" s="17"/>
      <c r="D16" s="17"/>
      <c r="E16" s="17"/>
      <c r="F16" s="17"/>
      <c r="G16" s="17"/>
      <c r="H16" s="17"/>
      <c r="I16" s="17"/>
      <c r="J16" s="17"/>
      <c r="K16" s="17"/>
      <c r="L16" s="18"/>
      <c r="M16" s="11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2.75" customHeight="1" x14ac:dyDescent="0.2">
      <c r="A17" s="7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1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2.75" customHeight="1" x14ac:dyDescent="0.2">
      <c r="A18" s="7"/>
      <c r="B18" s="8" t="s">
        <v>20</v>
      </c>
      <c r="C18" s="4" t="s">
        <v>21</v>
      </c>
      <c r="D18" s="4"/>
      <c r="E18" s="4"/>
      <c r="F18" s="4"/>
      <c r="G18" s="4"/>
      <c r="H18" s="4"/>
      <c r="I18" s="4"/>
      <c r="J18" s="4"/>
      <c r="K18" s="4"/>
      <c r="L18" s="19">
        <v>0.5</v>
      </c>
      <c r="M18" s="11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2.75" customHeight="1" x14ac:dyDescent="0.2">
      <c r="A19" s="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11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2.75" customHeight="1" x14ac:dyDescent="0.2">
      <c r="A20" s="7"/>
      <c r="B20" s="8" t="s">
        <v>22</v>
      </c>
      <c r="C20" s="4" t="s">
        <v>23</v>
      </c>
      <c r="D20" s="4"/>
      <c r="E20" s="4"/>
      <c r="F20" s="4"/>
      <c r="G20" s="4"/>
      <c r="H20" s="5"/>
      <c r="I20" s="5"/>
      <c r="J20" s="5"/>
      <c r="K20" s="5"/>
      <c r="L20" s="20">
        <f>SUM(K22:K30)</f>
        <v>0</v>
      </c>
      <c r="M20" s="11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4.5" customHeight="1" x14ac:dyDescent="0.2">
      <c r="A21" s="7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1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.75" customHeight="1" x14ac:dyDescent="0.2">
      <c r="A22" s="7"/>
      <c r="B22" s="5"/>
      <c r="C22" s="21" t="s">
        <v>24</v>
      </c>
      <c r="D22" s="5" t="s">
        <v>25</v>
      </c>
      <c r="E22" s="5"/>
      <c r="F22" s="5"/>
      <c r="G22" s="5"/>
      <c r="H22" s="5"/>
      <c r="I22" s="5"/>
      <c r="J22" s="50" t="s">
        <v>11</v>
      </c>
      <c r="K22" s="22">
        <f>IF(LEFT(J22,1)="S",50%,0%)</f>
        <v>0</v>
      </c>
      <c r="L22" s="5"/>
      <c r="M22" s="11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4.5" customHeight="1" x14ac:dyDescent="0.2">
      <c r="A23" s="7"/>
      <c r="B23" s="5"/>
      <c r="C23" s="23"/>
      <c r="D23" s="5"/>
      <c r="E23" s="5"/>
      <c r="F23" s="5"/>
      <c r="G23" s="5"/>
      <c r="H23" s="5"/>
      <c r="I23" s="5"/>
      <c r="J23" s="5"/>
      <c r="K23" s="24"/>
      <c r="L23" s="5"/>
      <c r="M23" s="11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75" customHeight="1" x14ac:dyDescent="0.2">
      <c r="A24" s="7"/>
      <c r="B24" s="5"/>
      <c r="C24" s="21" t="s">
        <v>26</v>
      </c>
      <c r="D24" s="5" t="s">
        <v>27</v>
      </c>
      <c r="E24" s="5"/>
      <c r="F24" s="5"/>
      <c r="G24" s="5"/>
      <c r="H24" s="5"/>
      <c r="I24" s="5"/>
      <c r="J24" s="50" t="s">
        <v>11</v>
      </c>
      <c r="K24" s="22">
        <f>IF(LEFT(J24,1)="S",25%,0%)</f>
        <v>0</v>
      </c>
      <c r="L24" s="5"/>
      <c r="M24" s="11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4.5" customHeight="1" x14ac:dyDescent="0.2">
      <c r="A25" s="7"/>
      <c r="B25" s="5"/>
      <c r="C25" s="23"/>
      <c r="D25" s="5"/>
      <c r="E25" s="5"/>
      <c r="F25" s="5"/>
      <c r="G25" s="5"/>
      <c r="H25" s="5"/>
      <c r="I25" s="5"/>
      <c r="J25" s="5"/>
      <c r="K25" s="24"/>
      <c r="L25" s="5"/>
      <c r="M25" s="11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.75" customHeight="1" x14ac:dyDescent="0.2">
      <c r="A26" s="7"/>
      <c r="B26" s="5"/>
      <c r="C26" s="21" t="s">
        <v>28</v>
      </c>
      <c r="D26" s="5" t="s">
        <v>29</v>
      </c>
      <c r="E26" s="5"/>
      <c r="F26" s="5"/>
      <c r="G26" s="5"/>
      <c r="H26" s="5"/>
      <c r="I26" s="5"/>
      <c r="J26" s="5"/>
      <c r="K26" s="22">
        <f>MIN((LEFT(J27,1)="S")*25%+(LEFT(J28,1)="S")*50%,50%)</f>
        <v>0</v>
      </c>
      <c r="L26" s="5"/>
      <c r="M26" s="11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2.75" customHeight="1" x14ac:dyDescent="0.2">
      <c r="A27" s="7"/>
      <c r="B27" s="5"/>
      <c r="C27" s="5"/>
      <c r="D27" s="5"/>
      <c r="E27" s="5" t="s">
        <v>30</v>
      </c>
      <c r="F27" s="25">
        <v>0.25</v>
      </c>
      <c r="G27" s="5"/>
      <c r="H27" s="5"/>
      <c r="I27" s="5" t="s">
        <v>30</v>
      </c>
      <c r="J27" s="50" t="s">
        <v>11</v>
      </c>
      <c r="K27" s="24"/>
      <c r="L27" s="5"/>
      <c r="M27" s="11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2.75" customHeight="1" x14ac:dyDescent="0.2">
      <c r="A28" s="7"/>
      <c r="B28" s="5"/>
      <c r="C28" s="5"/>
      <c r="D28" s="5"/>
      <c r="E28" s="5" t="s">
        <v>31</v>
      </c>
      <c r="F28" s="25">
        <v>0.5</v>
      </c>
      <c r="G28" s="5" t="s">
        <v>32</v>
      </c>
      <c r="H28" s="5"/>
      <c r="I28" s="5" t="s">
        <v>33</v>
      </c>
      <c r="J28" s="50" t="s">
        <v>11</v>
      </c>
      <c r="K28" s="24"/>
      <c r="L28" s="5"/>
      <c r="M28" s="11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4.5" customHeight="1" x14ac:dyDescent="0.2">
      <c r="A29" s="7"/>
      <c r="B29" s="5"/>
      <c r="C29" s="5"/>
      <c r="D29" s="5"/>
      <c r="E29" s="5"/>
      <c r="F29" s="26"/>
      <c r="G29" s="5"/>
      <c r="H29" s="5"/>
      <c r="I29" s="5"/>
      <c r="J29" s="5"/>
      <c r="K29" s="24"/>
      <c r="L29" s="5"/>
      <c r="M29" s="11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.75" customHeight="1" x14ac:dyDescent="0.2">
      <c r="A30" s="7"/>
      <c r="B30" s="5"/>
      <c r="C30" s="21" t="s">
        <v>34</v>
      </c>
      <c r="D30" s="5" t="s">
        <v>35</v>
      </c>
      <c r="E30" s="5"/>
      <c r="F30" s="26"/>
      <c r="G30" s="5"/>
      <c r="H30" s="5"/>
      <c r="I30" s="5"/>
      <c r="J30" s="50" t="s">
        <v>11</v>
      </c>
      <c r="K30" s="22">
        <f>IF(LEFT(J30,1)="S",25%,0%)</f>
        <v>0</v>
      </c>
      <c r="L30" s="5"/>
      <c r="M30" s="11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.75" customHeight="1" x14ac:dyDescent="0.2">
      <c r="A31" s="7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11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.75" customHeight="1" x14ac:dyDescent="0.2">
      <c r="A32" s="7"/>
      <c r="B32" s="8" t="s">
        <v>36</v>
      </c>
      <c r="C32" s="4" t="s">
        <v>37</v>
      </c>
      <c r="D32" s="4"/>
      <c r="E32" s="4"/>
      <c r="F32" s="4"/>
      <c r="G32" s="4"/>
      <c r="H32" s="5"/>
      <c r="I32" s="5"/>
      <c r="J32" s="27"/>
      <c r="K32" s="28" t="s">
        <v>38</v>
      </c>
      <c r="L32" s="19">
        <f>MIN(J34,J41)</f>
        <v>0.5</v>
      </c>
      <c r="M32" s="11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4.5" customHeight="1" x14ac:dyDescent="0.2">
      <c r="A33" s="7"/>
      <c r="B33" s="15"/>
      <c r="C33" s="4"/>
      <c r="D33" s="4"/>
      <c r="E33" s="4"/>
      <c r="F33" s="4"/>
      <c r="G33" s="4"/>
      <c r="H33" s="5"/>
      <c r="I33" s="5"/>
      <c r="J33" s="5"/>
      <c r="K33" s="5"/>
      <c r="L33" s="25"/>
      <c r="M33" s="11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2.75" customHeight="1" x14ac:dyDescent="0.2">
      <c r="A34" s="7"/>
      <c r="B34" s="15"/>
      <c r="C34" s="21" t="s">
        <v>39</v>
      </c>
      <c r="D34" s="4"/>
      <c r="E34" s="4"/>
      <c r="F34" s="29" t="s">
        <v>40</v>
      </c>
      <c r="G34" s="49">
        <v>100000</v>
      </c>
      <c r="H34" s="5"/>
      <c r="I34" s="5"/>
      <c r="J34" s="20">
        <f>SUMPRODUCT(J36:J39,K36:K39)</f>
        <v>0.5</v>
      </c>
      <c r="K34" s="5"/>
      <c r="L34" s="5"/>
      <c r="M34" s="11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.75" customHeight="1" x14ac:dyDescent="0.2">
      <c r="A35" s="7"/>
      <c r="B35" s="5"/>
      <c r="C35" s="5"/>
      <c r="D35" s="5"/>
      <c r="E35" s="5"/>
      <c r="F35" s="5"/>
      <c r="G35" s="5"/>
      <c r="H35" s="5"/>
      <c r="I35" s="5"/>
      <c r="J35" s="30" t="s">
        <v>41</v>
      </c>
      <c r="K35" s="5"/>
      <c r="L35" s="5"/>
      <c r="M35" s="11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.75" customHeight="1" x14ac:dyDescent="0.2">
      <c r="A36" s="7"/>
      <c r="B36" s="5"/>
      <c r="C36" s="5"/>
      <c r="D36" s="31" t="s">
        <v>42</v>
      </c>
      <c r="E36" s="32"/>
      <c r="F36" s="32"/>
      <c r="G36" s="32"/>
      <c r="H36" s="32"/>
      <c r="I36" s="33"/>
      <c r="J36" s="34">
        <v>0.5</v>
      </c>
      <c r="K36" s="35">
        <f>IF($G$34&lt;200000,1,0)</f>
        <v>1</v>
      </c>
      <c r="L36" s="5"/>
      <c r="M36" s="11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2.75" customHeight="1" x14ac:dyDescent="0.2">
      <c r="A37" s="7"/>
      <c r="B37" s="5"/>
      <c r="C37" s="5"/>
      <c r="D37" s="36" t="s">
        <v>43</v>
      </c>
      <c r="E37" s="37"/>
      <c r="F37" s="37"/>
      <c r="G37" s="37"/>
      <c r="H37" s="37"/>
      <c r="I37" s="38"/>
      <c r="J37" s="39">
        <v>0.75</v>
      </c>
      <c r="K37" s="35">
        <f>IF(AND($G$34&gt;=200000,$G$34&lt;500000),1,0)</f>
        <v>0</v>
      </c>
      <c r="L37" s="5"/>
      <c r="M37" s="11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2.75" customHeight="1" x14ac:dyDescent="0.2">
      <c r="A38" s="7"/>
      <c r="B38" s="5"/>
      <c r="C38" s="5"/>
      <c r="D38" s="36" t="s">
        <v>44</v>
      </c>
      <c r="E38" s="37"/>
      <c r="F38" s="37"/>
      <c r="G38" s="37"/>
      <c r="H38" s="37"/>
      <c r="I38" s="38"/>
      <c r="J38" s="39">
        <v>1</v>
      </c>
      <c r="K38" s="35">
        <f>IF(AND($G$34&gt;=500000,$G$34&lt;750000),1,0)</f>
        <v>0</v>
      </c>
      <c r="L38" s="5"/>
      <c r="M38" s="11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.75" customHeight="1" x14ac:dyDescent="0.2">
      <c r="A39" s="7"/>
      <c r="B39" s="5"/>
      <c r="C39" s="5"/>
      <c r="D39" s="40" t="s">
        <v>45</v>
      </c>
      <c r="E39" s="41"/>
      <c r="F39" s="41"/>
      <c r="G39" s="41"/>
      <c r="H39" s="41"/>
      <c r="I39" s="42"/>
      <c r="J39" s="43">
        <v>1.5</v>
      </c>
      <c r="K39" s="35">
        <f>IF($G$34&gt;=750000,1,0)</f>
        <v>0</v>
      </c>
      <c r="L39" s="5"/>
      <c r="M39" s="11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2.75" customHeight="1" x14ac:dyDescent="0.2">
      <c r="A40" s="7"/>
      <c r="B40" s="5"/>
      <c r="C40" s="5"/>
      <c r="D40" s="5"/>
      <c r="E40" s="5"/>
      <c r="F40" s="5"/>
      <c r="G40" s="5"/>
      <c r="H40" s="5"/>
      <c r="I40" s="5"/>
      <c r="J40" s="26"/>
      <c r="K40" s="35"/>
      <c r="L40" s="5"/>
      <c r="M40" s="11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2.75" customHeight="1" x14ac:dyDescent="0.2">
      <c r="A41" s="7"/>
      <c r="B41" s="5"/>
      <c r="C41" s="21" t="s">
        <v>46</v>
      </c>
      <c r="D41" s="4"/>
      <c r="E41" s="4"/>
      <c r="F41" s="29" t="s">
        <v>47</v>
      </c>
      <c r="G41" s="10">
        <f>G14</f>
        <v>300000</v>
      </c>
      <c r="H41" s="5"/>
      <c r="I41" s="5"/>
      <c r="J41" s="20">
        <f>SUMPRODUCT(J43:J46,K43:K46)</f>
        <v>1</v>
      </c>
      <c r="K41" s="35"/>
      <c r="L41" s="5"/>
      <c r="M41" s="11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2.75" customHeight="1" x14ac:dyDescent="0.2">
      <c r="A42" s="7"/>
      <c r="B42" s="5"/>
      <c r="C42" s="5"/>
      <c r="D42" s="5"/>
      <c r="E42" s="5"/>
      <c r="F42" s="5"/>
      <c r="G42" s="5"/>
      <c r="H42" s="5"/>
      <c r="I42" s="5"/>
      <c r="J42" s="30" t="s">
        <v>41</v>
      </c>
      <c r="K42" s="5"/>
      <c r="L42" s="5"/>
      <c r="M42" s="11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2.75" customHeight="1" x14ac:dyDescent="0.2">
      <c r="A43" s="7"/>
      <c r="B43" s="5"/>
      <c r="C43" s="5"/>
      <c r="D43" s="31" t="s">
        <v>48</v>
      </c>
      <c r="E43" s="32"/>
      <c r="F43" s="32"/>
      <c r="G43" s="32"/>
      <c r="H43" s="32"/>
      <c r="I43" s="33"/>
      <c r="J43" s="34">
        <v>0.5</v>
      </c>
      <c r="K43" s="35">
        <f>IF($G$41&lt;150000,1,0)</f>
        <v>0</v>
      </c>
      <c r="L43" s="5"/>
      <c r="M43" s="11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2.75" customHeight="1" x14ac:dyDescent="0.2">
      <c r="A44" s="7"/>
      <c r="B44" s="5"/>
      <c r="C44" s="5"/>
      <c r="D44" s="36" t="s">
        <v>49</v>
      </c>
      <c r="E44" s="37"/>
      <c r="F44" s="37"/>
      <c r="G44" s="37"/>
      <c r="H44" s="37"/>
      <c r="I44" s="38"/>
      <c r="J44" s="39">
        <v>0.75</v>
      </c>
      <c r="K44" s="35">
        <f>IF(AND($G$41&gt;=150000,$G$41&lt;250000),1,0)</f>
        <v>0</v>
      </c>
      <c r="L44" s="5"/>
      <c r="M44" s="11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2.75" customHeight="1" x14ac:dyDescent="0.2">
      <c r="A45" s="7"/>
      <c r="B45" s="5"/>
      <c r="C45" s="5"/>
      <c r="D45" s="36" t="s">
        <v>50</v>
      </c>
      <c r="E45" s="37"/>
      <c r="F45" s="37"/>
      <c r="G45" s="37"/>
      <c r="H45" s="37"/>
      <c r="I45" s="38"/>
      <c r="J45" s="39">
        <v>1</v>
      </c>
      <c r="K45" s="35">
        <f>IF(AND($G$41&gt;=250000,$G$41&lt;350000),1,0)</f>
        <v>1</v>
      </c>
      <c r="L45" s="5"/>
      <c r="M45" s="11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75" customHeight="1" x14ac:dyDescent="0.2">
      <c r="A46" s="7"/>
      <c r="B46" s="5"/>
      <c r="C46" s="5"/>
      <c r="D46" s="40" t="s">
        <v>51</v>
      </c>
      <c r="E46" s="41"/>
      <c r="F46" s="41"/>
      <c r="G46" s="41"/>
      <c r="H46" s="41"/>
      <c r="I46" s="42"/>
      <c r="J46" s="43">
        <v>1.5</v>
      </c>
      <c r="K46" s="35">
        <f>IF($G$41&gt;=350000,1,0)</f>
        <v>0</v>
      </c>
      <c r="L46" s="5"/>
      <c r="M46" s="11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.75" customHeight="1" thickBot="1" x14ac:dyDescent="0.25">
      <c r="A47" s="7"/>
      <c r="B47" s="5"/>
      <c r="C47" s="5"/>
      <c r="D47" s="5"/>
      <c r="E47" s="5"/>
      <c r="F47" s="5"/>
      <c r="G47" s="5"/>
      <c r="H47" s="5"/>
      <c r="I47" s="5"/>
      <c r="J47" s="26"/>
      <c r="K47" s="35"/>
      <c r="L47" s="5"/>
      <c r="M47" s="11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2.75" customHeight="1" thickBot="1" x14ac:dyDescent="0.25">
      <c r="A48" s="7"/>
      <c r="B48" s="8" t="s">
        <v>52</v>
      </c>
      <c r="C48" s="4" t="s">
        <v>53</v>
      </c>
      <c r="D48" s="5"/>
      <c r="E48" s="5"/>
      <c r="F48" s="5"/>
      <c r="G48" s="5"/>
      <c r="H48" s="5"/>
      <c r="I48" s="5"/>
      <c r="J48" s="5"/>
      <c r="K48" s="9" t="s">
        <v>54</v>
      </c>
      <c r="L48" s="19">
        <f>IF(LEFT(J24,1)="S",IF(GESTEP(L18+L20,1.5),1.5,L18+L20),MIN(L32,L18+L20))</f>
        <v>0.5</v>
      </c>
      <c r="M48" s="11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.75" customHeight="1" thickBot="1" x14ac:dyDescent="0.25">
      <c r="A49" s="7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11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2.75" customHeight="1" thickBot="1" x14ac:dyDescent="0.25">
      <c r="A50" s="7"/>
      <c r="B50" s="5"/>
      <c r="C50" s="5"/>
      <c r="D50" s="5"/>
      <c r="E50" s="5"/>
      <c r="F50" s="9" t="s">
        <v>55</v>
      </c>
      <c r="G50" s="44">
        <f>MIN(G14*L48,G2)</f>
        <v>150000</v>
      </c>
      <c r="H50" s="4" t="s">
        <v>56</v>
      </c>
      <c r="I50" s="45" t="str">
        <f>IF(G50&lt;75000,"No alcanza importe mínimo financiación", "")</f>
        <v/>
      </c>
      <c r="J50" s="5"/>
      <c r="K50" s="5"/>
      <c r="L50" s="5"/>
      <c r="M50" s="11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2.75" customHeight="1" x14ac:dyDescent="0.2">
      <c r="A51" s="46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8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2.75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2.75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.75" customHeight="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.7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.75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.75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.75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.75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.75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.75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.75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.75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.75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75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.75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.75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.75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2.75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2.75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2.75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2.75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2.75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2.75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2.75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2.75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2.75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2.75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2.75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2.75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2.75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2.75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2.75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2.75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.75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2.75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2.75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2.75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2.75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2.75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2.75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2.75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2.75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2.75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2.75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2.75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2.75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2.75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2.75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2.75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2.75" customHeight="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2.75" customHeight="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2.75" customHeight="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2.75" customHeight="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2.75" customHeight="1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2.75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2.75" customHeight="1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2.75" customHeight="1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2.75" customHeight="1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2.75" customHeight="1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2.75" customHeight="1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2.75" customHeight="1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2.75" customHeight="1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2.75" customHeight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2.75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2.7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2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2.75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2.75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2.75" customHeight="1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2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2.75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2.75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2.75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2.75" customHeight="1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2.75" customHeight="1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2.75" customHeight="1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2.75" customHeight="1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2.75" customHeight="1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2.75" customHeight="1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2.75" customHeight="1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2.75" customHeight="1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2.75" customHeight="1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2.75" customHeight="1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2.75" customHeight="1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2.75" customHeight="1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2.75" customHeight="1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2.75" customHeight="1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2.75" customHeight="1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2.75" customHeight="1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2.75" customHeight="1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2.75" customHeight="1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2.75" customHeight="1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2.75" customHeight="1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2.75" customHeight="1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2.75" customHeight="1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2.75" customHeight="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2.75" customHeight="1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2.75" customHeight="1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2.75" customHeight="1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2.75" customHeight="1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2.75" customHeight="1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2.75" customHeight="1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2.75" customHeight="1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2.75" customHeight="1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2.75" customHeight="1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2.75" customHeight="1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2.75" customHeight="1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2.75" customHeight="1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2.75" customHeight="1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2.75" customHeight="1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2.75" customHeight="1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2.75" customHeight="1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2.75" customHeight="1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2.75" customHeight="1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2.75" customHeight="1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2.75" customHeight="1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2.75" customHeight="1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2.75" customHeight="1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2.75" customHeight="1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2.75" customHeight="1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2.75" customHeight="1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2.75" customHeight="1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2.75" customHeight="1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2.75" customHeight="1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2.75" customHeight="1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2.75" customHeight="1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2.75" customHeight="1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2.75" customHeight="1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2.75" customHeight="1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2.75" customHeight="1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2.75" customHeight="1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2.75" customHeight="1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2.75" customHeight="1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2.75" customHeight="1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2.75" customHeight="1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2.75" customHeight="1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2.75" customHeight="1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2.75" customHeight="1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2.75" customHeight="1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2.75" customHeight="1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2.75" customHeight="1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2.75" customHeight="1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2.75" customHeight="1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2.75" customHeight="1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2.75" customHeight="1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2.75" customHeight="1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2.75" customHeight="1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2.75" customHeight="1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2.75" customHeight="1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2.75" customHeight="1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2.75" customHeight="1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2.75" customHeight="1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2.75" customHeight="1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2.75" customHeight="1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2.75" customHeight="1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2.75" customHeight="1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.75" customHeight="1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2.75" customHeight="1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2.75" customHeight="1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2.75" customHeight="1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2.75" customHeight="1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2.75" customHeight="1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2.75" customHeight="1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2.75" customHeight="1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2.75" customHeight="1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2.75" customHeight="1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2.75" customHeight="1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2.75" customHeight="1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2.75" customHeight="1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2.75" customHeight="1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2.75" customHeight="1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2.75" customHeight="1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2.75" customHeight="1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2.75" customHeight="1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2.75" customHeight="1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2.75" customHeight="1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2.75" customHeight="1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2.75" customHeight="1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2.75" customHeight="1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2.75" customHeight="1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2.75" customHeight="1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2.75" customHeight="1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2.75" customHeight="1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2.75" customHeight="1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2.75" customHeight="1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2.75" customHeight="1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2.75" customHeight="1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2.75" customHeight="1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2.75" customHeight="1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2.75" customHeight="1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2.75" customHeight="1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2.75" customHeight="1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2.75" customHeight="1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2.75" customHeight="1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2.75" customHeight="1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2.75" customHeight="1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2.75" customHeight="1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2.75" customHeight="1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2.75" customHeight="1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2.75" customHeight="1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2.75" customHeight="1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2.75" customHeight="1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2.75" customHeight="1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2.7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2.75" customHeight="1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2.75" customHeight="1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2.75" customHeight="1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2.75" customHeight="1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2.75" customHeight="1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2.75" customHeight="1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2.75" customHeight="1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2.75" customHeight="1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2.75" customHeight="1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2.75" customHeight="1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2.75" customHeight="1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2.75" customHeight="1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2.75" customHeight="1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2.75" customHeight="1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2.75" customHeight="1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2.75" customHeight="1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2.75" customHeight="1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2.75" customHeight="1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2.75" customHeight="1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2.75" customHeight="1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2.75" customHeight="1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2.75" customHeight="1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2.75" customHeight="1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2.75" customHeight="1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2.75" customHeight="1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2.75" customHeight="1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2.75" customHeight="1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2.75" customHeight="1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2.75" customHeight="1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2.75" customHeight="1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2.75" customHeight="1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2.75" customHeight="1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2.75" customHeight="1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2.75" customHeight="1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2.75" customHeight="1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2.75" customHeight="1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2.75" customHeight="1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2.75" customHeight="1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2.75" customHeight="1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2.75" customHeight="1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2.75" customHeight="1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2.75" customHeight="1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2.75" customHeight="1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2.75" customHeight="1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2.75" customHeight="1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2.75" customHeight="1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2.75" customHeight="1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2.75" customHeight="1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2.75" customHeight="1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2.75" customHeight="1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2.75" customHeight="1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2.75" customHeight="1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2.75" customHeight="1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2.75" customHeight="1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2.75" customHeight="1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2.75" customHeight="1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2.75" customHeight="1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2.75" customHeight="1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2.75" customHeight="1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2.75" customHeight="1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2.75" customHeight="1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2.75" customHeight="1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2.75" customHeight="1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2.75" customHeight="1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2.75" customHeight="1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2.75" customHeight="1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2.75" customHeight="1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2.75" customHeight="1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2.75" customHeight="1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2.75" customHeight="1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2.75" customHeight="1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2.75" customHeight="1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2.75" customHeight="1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2.75" customHeight="1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2.75" customHeight="1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2.75" customHeight="1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2.75" customHeight="1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2.75" customHeight="1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2.75" customHeight="1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2.75" customHeight="1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2.75" customHeight="1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2.75" customHeight="1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2.75" customHeight="1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2.75" customHeight="1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2.75" customHeight="1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2.75" customHeight="1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2.75" customHeight="1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2.75" customHeight="1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2.75" customHeight="1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2.75" customHeight="1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2.75" customHeight="1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2.75" customHeight="1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2.75" customHeight="1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2.75" customHeight="1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2.75" customHeight="1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2.75" customHeight="1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2.75" customHeight="1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2.75" customHeight="1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2.75" customHeight="1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2.75" customHeight="1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2.75" customHeight="1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2.75" customHeight="1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2.75" customHeight="1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2.75" customHeight="1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2.75" customHeight="1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2.75" customHeight="1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2.75" customHeight="1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2.75" customHeight="1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2.75" customHeight="1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2.75" customHeight="1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2.75" customHeight="1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2.75" customHeight="1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2.75" customHeight="1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2.75" customHeight="1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2.75" customHeight="1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2.75" customHeight="1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2.75" customHeight="1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2.75" customHeight="1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2.75" customHeight="1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2.75" customHeight="1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2.75" customHeight="1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2.75" customHeight="1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2.75" customHeight="1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2.75" customHeight="1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2.75" customHeight="1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2.75" customHeight="1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2.75" customHeight="1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2.75" customHeight="1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2.75" customHeight="1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2.75" customHeight="1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2.75" customHeight="1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2.75" customHeight="1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2.75" customHeight="1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2.75" customHeight="1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2.75" customHeight="1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2.75" customHeight="1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2.75" customHeight="1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2.75" customHeight="1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2.75" customHeight="1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2.75" customHeight="1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2.75" customHeight="1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2.75" customHeight="1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2.75" customHeight="1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2.75" customHeight="1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2.75" customHeight="1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2.75" customHeight="1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2.75" customHeight="1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2.75" customHeight="1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2.75" customHeight="1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2.75" customHeight="1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2.75" customHeight="1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2.75" customHeight="1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2.75" customHeight="1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2.75" customHeight="1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2.75" customHeight="1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2.75" customHeight="1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2.75" customHeight="1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2.75" customHeight="1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2.75" customHeight="1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2.75" customHeight="1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2.75" customHeight="1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2.75" customHeight="1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2.75" customHeight="1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2.75" customHeight="1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2.75" customHeight="1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2.75" customHeight="1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2.75" customHeight="1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2.75" customHeight="1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2.75" customHeight="1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2.75" customHeight="1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2.75" customHeight="1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2.75" customHeight="1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2.75" customHeight="1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2.75" customHeight="1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2.75" customHeight="1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2.75" customHeight="1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2.75" customHeight="1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2.75" customHeight="1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2.75" customHeight="1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2.75" customHeight="1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2.75" customHeight="1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2.75" customHeight="1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2.75" customHeight="1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2.75" customHeight="1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2.75" customHeight="1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2.75" customHeight="1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2.75" customHeight="1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2.75" customHeight="1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2.75" customHeight="1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2.75" customHeight="1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2.75" customHeight="1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2.75" customHeight="1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2.75" customHeight="1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2.75" customHeight="1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2.75" customHeight="1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2.75" customHeight="1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2.75" customHeight="1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2.75" customHeight="1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2.75" customHeight="1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2.75" customHeight="1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2.75" customHeight="1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2.75" customHeight="1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2.75" customHeight="1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2.75" customHeight="1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2.75" customHeight="1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2.75" customHeight="1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2.75" customHeight="1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2.75" customHeight="1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2.75" customHeight="1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2.75" customHeight="1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2.75" customHeight="1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2.75" customHeight="1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2.75" customHeight="1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2.75" customHeight="1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2.75" customHeight="1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2.75" customHeight="1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2.75" customHeight="1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2.75" customHeight="1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2.75" customHeight="1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2.75" customHeight="1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2.75" customHeight="1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2.75" customHeight="1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2.75" customHeight="1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2.75" customHeight="1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2.75" customHeight="1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2.75" customHeight="1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2.75" customHeight="1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2.75" customHeight="1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2.75" customHeight="1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2.75" customHeight="1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2.75" customHeight="1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2.75" customHeight="1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2.75" customHeight="1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2.75" customHeight="1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2.75" customHeight="1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2.75" customHeight="1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2.75" customHeight="1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2.75" customHeight="1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2.75" customHeight="1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2.75" customHeight="1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2.75" customHeight="1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2.75" customHeight="1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2.75" customHeight="1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2.75" customHeight="1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2.75" customHeight="1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2.75" customHeight="1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2.75" customHeight="1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2.75" customHeight="1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2.75" customHeight="1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2.75" customHeight="1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2.75" customHeight="1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2.75" customHeight="1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2.75" customHeight="1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2.75" customHeight="1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2.75" customHeight="1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2.75" customHeight="1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2.75" customHeight="1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2.75" customHeight="1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2.75" customHeight="1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2.75" customHeight="1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2.75" customHeight="1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2.75" customHeight="1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2.75" customHeight="1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2.75" customHeight="1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2.75" customHeight="1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2.75" customHeight="1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2.75" customHeight="1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2.75" customHeight="1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2.75" customHeight="1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2.75" customHeight="1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2.75" customHeight="1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2.75" customHeight="1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2.75" customHeight="1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2.75" customHeight="1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2.75" customHeight="1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2.75" customHeight="1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2.75" customHeight="1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2.75" customHeight="1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2.75" customHeight="1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2.75" customHeight="1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2.75" customHeight="1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2.75" customHeight="1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2.75" customHeight="1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2.75" customHeight="1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2.75" customHeight="1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2.75" customHeight="1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2.75" customHeight="1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2.75" customHeight="1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2.75" customHeight="1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2.75" customHeight="1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2.75" customHeight="1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2.75" customHeight="1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2.75" customHeight="1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2.75" customHeight="1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2.75" customHeight="1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2.75" customHeight="1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2.75" customHeight="1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2.75" customHeight="1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2.75" customHeight="1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2.75" customHeight="1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2.75" customHeight="1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2.75" customHeight="1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2.75" customHeight="1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2.75" customHeight="1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2.75" customHeight="1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2.75" customHeight="1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2.75" customHeight="1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2.75" customHeight="1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2.75" customHeight="1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2.75" customHeight="1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2.75" customHeight="1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2.75" customHeight="1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2.75" customHeight="1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2.75" customHeight="1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2.75" customHeight="1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2.75" customHeight="1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2.75" customHeight="1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2.75" customHeight="1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2.75" customHeight="1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2.75" customHeight="1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2.75" customHeight="1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2.75" customHeight="1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2.75" customHeight="1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2.75" customHeight="1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2.75" customHeight="1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2.75" customHeight="1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2.75" customHeight="1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2.75" customHeight="1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2.75" customHeight="1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2.75" customHeight="1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2.75" customHeight="1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2.75" customHeight="1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2.75" customHeight="1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2.75" customHeight="1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2.75" customHeight="1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2.75" customHeight="1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2.75" customHeight="1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2.75" customHeight="1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2.75" customHeight="1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2.75" customHeight="1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2.75" customHeight="1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2.75" customHeight="1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2.75" customHeight="1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2.75" customHeight="1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2.75" customHeight="1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2.75" customHeight="1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2.75" customHeight="1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2.75" customHeight="1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2.75" customHeight="1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2.75" customHeight="1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2.75" customHeight="1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2.75" customHeight="1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2.75" customHeight="1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2.75" customHeight="1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2.75" customHeight="1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2.75" customHeight="1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2.75" customHeight="1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2.75" customHeight="1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2.75" customHeight="1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2.75" customHeight="1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2.75" customHeight="1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2.75" customHeight="1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2.75" customHeight="1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2.75" customHeight="1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2.75" customHeight="1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2.75" customHeight="1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2.75" customHeight="1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2.75" customHeight="1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2.75" customHeight="1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2.75" customHeight="1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2.75" customHeight="1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2.75" customHeight="1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2.75" customHeight="1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2.75" customHeight="1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2.75" customHeight="1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2.75" customHeight="1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2.75" customHeight="1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2.75" customHeight="1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2.75" customHeight="1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2.75" customHeight="1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2.75" customHeight="1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2.75" customHeight="1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2.75" customHeight="1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2.75" customHeight="1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2.75" customHeight="1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2.75" customHeight="1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2.75" customHeight="1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2.75" customHeight="1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2.75" customHeight="1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2.75" customHeight="1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2.75" customHeight="1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2.75" customHeight="1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2.75" customHeight="1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2.75" customHeight="1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2.75" customHeight="1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2.75" customHeight="1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2.75" customHeight="1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2.75" customHeight="1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2.75" customHeight="1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2.75" customHeight="1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2.75" customHeight="1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2.75" customHeight="1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2.75" customHeight="1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2.75" customHeight="1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2.75" customHeight="1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2.75" customHeight="1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2.75" customHeight="1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2.75" customHeight="1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2.75" customHeight="1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2.75" customHeight="1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2.75" customHeight="1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2.75" customHeight="1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2.75" customHeight="1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2.75" customHeight="1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2.75" customHeight="1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2.75" customHeight="1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2.75" customHeight="1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2.75" customHeight="1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2.75" customHeight="1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2.75" customHeight="1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2.75" customHeight="1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2.75" customHeight="1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2.75" customHeight="1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2.75" customHeight="1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2.75" customHeight="1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2.75" customHeight="1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2.75" customHeight="1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2.75" customHeight="1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2.75" customHeight="1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2.75" customHeight="1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2.75" customHeight="1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2.75" customHeight="1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2.75" customHeight="1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2.75" customHeight="1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2.75" customHeight="1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2.75" customHeight="1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2.75" customHeight="1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2.75" customHeight="1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2.75" customHeight="1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2.75" customHeight="1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2.75" customHeight="1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2.75" customHeight="1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2.75" customHeight="1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2.75" customHeight="1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2.75" customHeight="1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2.75" customHeight="1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2.75" customHeight="1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2.75" customHeight="1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2.75" customHeight="1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2.75" customHeight="1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2.75" customHeight="1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2.75" customHeight="1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2.75" customHeight="1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2.75" customHeight="1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2.75" customHeight="1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2.75" customHeight="1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2.75" customHeight="1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2.75" customHeight="1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2.75" customHeight="1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2.75" customHeight="1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2.75" customHeight="1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2.75" customHeight="1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2.75" customHeight="1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2.75" customHeight="1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2.75" customHeight="1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2.75" customHeight="1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2.75" customHeight="1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2.75" customHeight="1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2.75" customHeight="1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2.75" customHeight="1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2.75" customHeight="1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2.75" customHeight="1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2.75" customHeight="1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2.75" customHeight="1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2.75" customHeight="1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2.75" customHeight="1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2.75" customHeight="1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2.75" customHeight="1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2.75" customHeight="1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2.75" customHeight="1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2.75" customHeight="1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2.75" customHeight="1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2.75" customHeight="1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2.75" customHeight="1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2.75" customHeight="1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2.75" customHeight="1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2.75" customHeight="1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2.75" customHeight="1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2.75" customHeight="1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2.75" customHeight="1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2.75" customHeight="1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2.75" customHeight="1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2.75" customHeight="1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2.75" customHeight="1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2.75" customHeight="1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2.75" customHeight="1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2.75" customHeight="1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2.75" customHeight="1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2.75" customHeight="1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2.75" customHeight="1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2.75" customHeight="1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2.75" customHeight="1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2.75" customHeight="1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2.75" customHeight="1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2.75" customHeight="1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2.75" customHeight="1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2.75" customHeight="1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2.75" customHeight="1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2.75" customHeight="1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2.75" customHeight="1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2.75" customHeight="1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2.75" customHeight="1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2.75" customHeight="1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2.75" customHeight="1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2.75" customHeight="1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2.75" customHeight="1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2.75" customHeight="1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2.75" customHeight="1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2.75" customHeight="1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2.75" customHeight="1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2.75" customHeight="1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2.75" customHeight="1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2.75" customHeight="1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2.75" customHeight="1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2.75" customHeight="1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2.75" customHeight="1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2.75" customHeight="1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2.75" customHeight="1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2.75" customHeight="1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2.75" customHeight="1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2.75" customHeight="1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2.75" customHeight="1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2.75" customHeight="1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2.75" customHeight="1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2.75" customHeight="1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2.75" customHeight="1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2.75" customHeight="1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2.75" customHeight="1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2.75" customHeight="1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2.75" customHeight="1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2.75" customHeight="1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2.75" customHeight="1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2.75" customHeight="1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2.75" customHeight="1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2.75" customHeight="1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2.75" customHeight="1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2.75" customHeight="1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2.75" customHeight="1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2.75" customHeight="1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2.75" customHeight="1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2.75" customHeight="1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2.75" customHeight="1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2.75" customHeight="1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2.75" customHeight="1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2.75" customHeight="1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2.75" customHeight="1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2.75" customHeight="1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2.75" customHeight="1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2.75" customHeight="1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2.75" customHeight="1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2.75" customHeight="1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2.75" customHeight="1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2.75" customHeight="1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2.75" customHeight="1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2.75" customHeight="1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2.75" customHeight="1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2.75" customHeight="1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2.75" customHeight="1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2.75" customHeight="1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2.75" customHeight="1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2.75" customHeight="1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2.75" customHeight="1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2.75" customHeight="1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2.75" customHeight="1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2.75" customHeight="1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2.75" customHeight="1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2.75" customHeight="1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2.75" customHeight="1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2.75" customHeight="1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2.75" customHeight="1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2.75" customHeight="1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2.75" customHeight="1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2.75" customHeight="1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2.75" customHeight="1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2.75" customHeight="1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2.75" customHeight="1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2.75" customHeight="1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2.75" customHeight="1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2.75" customHeight="1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2.75" customHeight="1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2.75" customHeight="1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2.75" customHeight="1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2.75" customHeight="1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2.75" customHeight="1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2.75" customHeight="1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2.75" customHeight="1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2.75" customHeight="1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2.75" customHeight="1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2.75" customHeight="1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2.75" customHeight="1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2.75" customHeight="1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2.75" customHeight="1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2.75" customHeight="1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2.75" customHeight="1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2.75" customHeight="1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2.75" customHeight="1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2.75" customHeight="1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2.75" customHeight="1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2.75" customHeight="1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2.75" customHeight="1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2.75" customHeight="1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2.75" customHeight="1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2.75" customHeight="1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2.75" customHeight="1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2.75" customHeight="1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2.75" customHeight="1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2.75" customHeight="1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2.75" customHeight="1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2.75" customHeight="1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2.75" customHeight="1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2.75" customHeight="1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2.75" customHeight="1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2.75" customHeight="1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2.75" customHeight="1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2.75" customHeight="1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2.75" customHeight="1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2.75" customHeight="1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2.75" customHeight="1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2.75" customHeight="1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2.75" customHeight="1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2.75" customHeight="1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2.75" customHeight="1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2.75" customHeight="1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2.75" customHeight="1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2.75" customHeight="1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2.75" customHeight="1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2.75" customHeight="1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2.75" customHeight="1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2.75" customHeight="1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2.75" customHeight="1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2.75" customHeight="1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2.75" customHeight="1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2.75" customHeight="1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2.75" customHeight="1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2.75" customHeight="1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2.75" customHeight="1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2.75" customHeight="1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2.75" customHeight="1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2.75" customHeight="1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2.75" customHeight="1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2.75" customHeight="1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2.75" customHeight="1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2.75" customHeight="1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2.75" customHeight="1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2.75" customHeight="1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2.75" customHeight="1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2.75" customHeight="1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2.75" customHeight="1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2.75" customHeight="1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2.75" customHeight="1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2.75" customHeight="1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2.75" customHeight="1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2.75" customHeight="1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2.75" customHeight="1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2.75" customHeight="1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2.75" customHeight="1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2.75" customHeight="1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2.75" customHeight="1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2.75" customHeight="1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2.75" customHeight="1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2.75" customHeight="1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2.75" customHeight="1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2.75" customHeight="1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2.75" customHeight="1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2.75" customHeight="1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2.75" customHeight="1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2.75" customHeight="1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2.75" customHeight="1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2.75" customHeight="1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2.75" customHeight="1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2.75" customHeight="1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2.75" customHeight="1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2.75" customHeight="1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2.75" customHeight="1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2.75" customHeight="1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2.75" customHeight="1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2.75" customHeight="1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2.75" customHeight="1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2.75" customHeight="1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2.75" customHeight="1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2.75" customHeight="1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2.75" customHeight="1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2.75" customHeight="1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2.75" customHeight="1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2.75" customHeight="1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2.75" customHeight="1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2.75" customHeight="1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2.75" customHeight="1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2.75" customHeight="1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2.75" customHeight="1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2.75" customHeight="1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2.75" customHeight="1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2.75" customHeight="1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2.75" customHeight="1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2.75" customHeight="1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2.75" customHeight="1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2.75" customHeight="1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2.75" customHeight="1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2.75" customHeight="1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2.75" customHeight="1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2.75" customHeight="1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2.75" customHeight="1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2.75" customHeight="1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2.75" customHeight="1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2.75" customHeight="1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2.75" customHeight="1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2.75" customHeight="1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2.75" customHeight="1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2.75" customHeight="1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2.75" customHeight="1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2.75" customHeight="1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2.75" customHeight="1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2.75" customHeight="1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2.75" customHeight="1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2.75" customHeight="1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2.75" customHeight="1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2.75" customHeight="1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2.75" customHeight="1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2.75" customHeight="1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2.75" customHeight="1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2.75" customHeight="1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2.75" customHeight="1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2.75" customHeight="1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2.75" customHeight="1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2.75" customHeight="1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2.75" customHeight="1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2.75" customHeight="1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2.75" customHeight="1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2.75" customHeight="1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2.75" customHeight="1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2.75" customHeight="1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2.75" customHeight="1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2.75" customHeight="1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2.75" customHeight="1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2.75" customHeight="1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sheetProtection algorithmName="SHA-512" hashValue="Cy1dHLgNlP0p/H2BuSREwmFq8S1Z8L67Q2bX92VMCfY7X6Wtn9Azhxfm9FEvhbxD6zQtYQOiZCKfKBK4R3iA3A==" saltValue="/h9/YzeZLowaf00VCORjFA==" spinCount="100000" sheet="1" objects="1" scenarios="1" selectLockedCells="1"/>
  <mergeCells count="3">
    <mergeCell ref="N2:Q2"/>
    <mergeCell ref="N4:Q4"/>
    <mergeCell ref="B16:L16"/>
  </mergeCells>
  <pageMargins left="0.74803149606299213" right="0.74803149606299213" top="0.98425196850393704" bottom="0.98425196850393704" header="0" footer="0"/>
  <pageSetup paperSize="9" orientation="landscape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Convocatoria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Nevado</dc:creator>
  <cp:lastModifiedBy>Victor Nevado</cp:lastModifiedBy>
  <dcterms:created xsi:type="dcterms:W3CDTF">2022-06-28T11:40:48Z</dcterms:created>
  <dcterms:modified xsi:type="dcterms:W3CDTF">2023-01-20T07:28:40Z</dcterms:modified>
</cp:coreProperties>
</file>